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55" activeTab="1"/>
  </bookViews>
  <sheets>
    <sheet name="2025年福州市粮油作物政策性保险市级保费补贴汇总表" sheetId="1" r:id="rId1"/>
    <sheet name="2025年粮食作物种植保险各险种市级补贴资金拨付明细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<sst xmlns="http://schemas.openxmlformats.org/spreadsheetml/2006/main" count="116" uniqueCount="40">
  <si>
    <t>附件1</t>
  </si>
  <si>
    <t>粮油作物政策性保险市级补贴汇总表</t>
  </si>
  <si>
    <t>单位：元、亩</t>
  </si>
  <si>
    <t>序号</t>
  </si>
  <si>
    <t>县（市、区）</t>
  </si>
  <si>
    <t>保险公司</t>
  </si>
  <si>
    <t>险种</t>
  </si>
  <si>
    <t>投保面积</t>
  </si>
  <si>
    <t>保费</t>
  </si>
  <si>
    <t>市级补贴5%</t>
  </si>
  <si>
    <t>拨付合计</t>
  </si>
  <si>
    <t>长乐</t>
  </si>
  <si>
    <t>太平洋</t>
  </si>
  <si>
    <t>水稻种植（物化）保险</t>
  </si>
  <si>
    <t>人寿</t>
  </si>
  <si>
    <t>马铃薯种植保险</t>
  </si>
  <si>
    <t>人保</t>
  </si>
  <si>
    <t>合计</t>
  </si>
  <si>
    <t>福清</t>
  </si>
  <si>
    <t>水稻完全成本保险</t>
  </si>
  <si>
    <t>再生稻种植（物化）保险</t>
  </si>
  <si>
    <t>玉米完全成本保险</t>
  </si>
  <si>
    <t>平安</t>
  </si>
  <si>
    <t>连江</t>
  </si>
  <si>
    <t>再生稻种植保险</t>
  </si>
  <si>
    <t>大地</t>
  </si>
  <si>
    <t>罗源</t>
  </si>
  <si>
    <t>中华联合</t>
  </si>
  <si>
    <t>永泰</t>
  </si>
  <si>
    <t>水稻制种保险</t>
  </si>
  <si>
    <t>马尾</t>
  </si>
  <si>
    <t>闽清</t>
  </si>
  <si>
    <t>水稻物化成本保险</t>
  </si>
  <si>
    <t>闽侯</t>
  </si>
  <si>
    <t>晋安</t>
  </si>
  <si>
    <t>总计</t>
  </si>
  <si>
    <t>附件2</t>
  </si>
  <si>
    <t xml:space="preserve">粮油作物政策性保险各险种市级补贴资金拨付明细    </t>
  </si>
  <si>
    <t>单位：元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</si>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</sst>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  <numFmt numFmtId="179" formatCode="0_ "/>
  </numFmts>
  <fonts count="4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6"/>
      <name val="宋体"/>
      <charset val="134"/>
      <scheme val="minor"/>
    </font>
    <font>
      <sz val="10.5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8"/>
      <color theme="1"/>
      <name val="宋体"/>
      <charset val="134"/>
      <scheme val="minor"/>
    </font>
    <font>
      <sz val="11"/>
      <name val="仿宋_GB2312"/>
      <charset val="134"/>
    </font>
    <font>
      <sz val="18"/>
      <color rgb="FF000000"/>
      <name val="仿宋_GB2312"/>
      <charset val="134"/>
    </font>
    <font>
      <sz val="10.5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0.5"/>
      <name val="宋体"/>
      <charset val="134"/>
    </font>
    <font>
      <b/>
      <sz val="10.5"/>
      <color theme="1"/>
      <name val="宋体"/>
      <charset val="134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indent="3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 indent="3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 inden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8" fontId="15" fillId="0" borderId="1" xfId="49" applyNumberFormat="1" applyFont="1" applyBorder="1" applyAlignment="1">
      <alignment horizontal="center" vertical="center" wrapText="1"/>
    </xf>
    <xf numFmtId="178" fontId="14" fillId="0" borderId="1" xfId="49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78" fontId="15" fillId="0" borderId="1" xfId="1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indent="3"/>
    </xf>
    <xf numFmtId="0" fontId="19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 indent="3"/>
    </xf>
    <xf numFmtId="0" fontId="19" fillId="0" borderId="0" xfId="0" applyFont="1" applyBorder="1">
      <alignment vertical="center"/>
    </xf>
    <xf numFmtId="0" fontId="15" fillId="0" borderId="6" xfId="0" applyFont="1" applyBorder="1" applyAlignment="1">
      <alignment horizontal="center" vertical="center" wrapText="1"/>
    </xf>
    <xf numFmtId="177" fontId="15" fillId="0" borderId="1" xfId="49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 indent="1"/>
    </xf>
    <xf numFmtId="0" fontId="20" fillId="0" borderId="1" xfId="49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14" fillId="0" borderId="0" xfId="0" applyFont="1" applyBorder="1">
      <alignment vertical="center"/>
    </xf>
    <xf numFmtId="0" fontId="21" fillId="0" borderId="0" xfId="49" applyFont="1" applyBorder="1" applyAlignment="1">
      <alignment horizontal="center" vertical="center" wrapText="1"/>
    </xf>
    <xf numFmtId="0" fontId="15" fillId="0" borderId="0" xfId="49" applyFont="1" applyBorder="1" applyAlignment="1">
      <alignment horizontal="center" vertical="center" wrapText="1"/>
    </xf>
    <xf numFmtId="0" fontId="18" fillId="0" borderId="0" xfId="49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7" fontId="15" fillId="0" borderId="0" xfId="49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76" fontId="18" fillId="0" borderId="0" xfId="49" applyNumberFormat="1" applyFont="1" applyBorder="1" applyAlignment="1">
      <alignment horizontal="center" vertical="center" wrapText="1"/>
    </xf>
    <xf numFmtId="177" fontId="1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workbookViewId="0">
      <selection activeCell="B2" sqref="B2:H2"/>
    </sheetView>
  </sheetViews>
  <sheetFormatPr defaultColWidth="9" defaultRowHeight="13.5"/>
  <cols>
    <col min="1" max="1" width="4.125" customWidth="1"/>
    <col min="2" max="2" width="8.375" customWidth="1"/>
    <col min="3" max="3" width="7.625" customWidth="1"/>
    <col min="4" max="4" width="24.375" customWidth="1"/>
    <col min="5" max="5" width="10.625" customWidth="1"/>
    <col min="6" max="7" width="12.875" customWidth="1"/>
    <col min="8" max="8" width="8.875" customWidth="1"/>
    <col min="9" max="9" width="11.875" customWidth="1"/>
    <col min="12" max="14" width="11.5"/>
    <col min="15" max="15" width="12.875"/>
    <col min="16" max="16" width="10.375"/>
    <col min="17" max="17" width="11.5"/>
    <col min="18" max="18" width="9.375"/>
  </cols>
  <sheetData>
    <row r="1" ht="20" customHeight="1" spans="1:2">
      <c r="A1" s="1" t="s">
        <v>0</v>
      </c>
      <c r="B1" s="1"/>
    </row>
    <row r="2" ht="20" customHeight="1" spans="2:8">
      <c r="B2" s="18" t="s">
        <v>1</v>
      </c>
      <c r="C2" s="18"/>
      <c r="D2" s="18"/>
      <c r="E2" s="18"/>
      <c r="F2" s="18"/>
      <c r="G2" s="18"/>
      <c r="H2" s="18"/>
    </row>
    <row r="3" ht="20" customHeight="1" spans="7:8">
      <c r="G3" s="38" t="s">
        <v>2</v>
      </c>
      <c r="H3" s="38"/>
    </row>
    <row r="4" ht="30" customHeight="1" spans="1:17">
      <c r="A4" s="19" t="s">
        <v>3</v>
      </c>
      <c r="B4" s="19" t="s">
        <v>4</v>
      </c>
      <c r="C4" s="19" t="s">
        <v>5</v>
      </c>
      <c r="D4" s="19" t="s">
        <v>6</v>
      </c>
      <c r="E4" s="39" t="s">
        <v>7</v>
      </c>
      <c r="F4" s="19" t="s">
        <v>8</v>
      </c>
      <c r="G4" s="19" t="s">
        <v>9</v>
      </c>
      <c r="H4" s="40" t="s">
        <v>10</v>
      </c>
      <c r="M4" s="16"/>
      <c r="N4" s="83"/>
      <c r="O4" s="86"/>
      <c r="P4" s="86"/>
      <c r="Q4" s="16"/>
    </row>
    <row r="5" ht="20" customHeight="1" spans="1:18">
      <c r="A5" s="20">
        <v>1</v>
      </c>
      <c r="B5" s="20" t="s">
        <v>11</v>
      </c>
      <c r="C5" s="20" t="s">
        <v>12</v>
      </c>
      <c r="D5" s="21" t="s">
        <v>13</v>
      </c>
      <c r="E5" s="41">
        <v>20019.83</v>
      </c>
      <c r="F5" s="42">
        <v>300297.45</v>
      </c>
      <c r="G5" s="43">
        <v>27608.235</v>
      </c>
      <c r="H5" s="44"/>
      <c r="I5" s="82"/>
      <c r="J5" s="33"/>
      <c r="K5" s="16"/>
      <c r="L5" s="83"/>
      <c r="M5" s="86"/>
      <c r="N5" s="90"/>
      <c r="O5" s="88"/>
      <c r="P5" s="86"/>
      <c r="Q5" s="16"/>
      <c r="R5" s="16"/>
    </row>
    <row r="6" ht="20" customHeight="1" spans="1:18">
      <c r="A6" s="20"/>
      <c r="B6" s="20"/>
      <c r="C6" s="20" t="s">
        <v>14</v>
      </c>
      <c r="D6" s="21" t="s">
        <v>13</v>
      </c>
      <c r="E6" s="45">
        <v>36810.98</v>
      </c>
      <c r="F6" s="46">
        <f>E6*15</f>
        <v>552164.7</v>
      </c>
      <c r="G6" s="43">
        <v>15014.8725</v>
      </c>
      <c r="H6" s="47"/>
      <c r="I6" s="84"/>
      <c r="J6" s="33"/>
      <c r="K6" s="16"/>
      <c r="L6" s="83"/>
      <c r="M6" s="86"/>
      <c r="N6" s="90"/>
      <c r="O6" s="88"/>
      <c r="P6" s="86"/>
      <c r="Q6" s="16"/>
      <c r="R6" s="16"/>
    </row>
    <row r="7" ht="20" customHeight="1" spans="1:18">
      <c r="A7" s="20"/>
      <c r="B7" s="20"/>
      <c r="C7" s="20"/>
      <c r="D7" s="22" t="s">
        <v>15</v>
      </c>
      <c r="E7" s="45">
        <v>1991</v>
      </c>
      <c r="F7" s="46">
        <f>E7*50</f>
        <v>99550</v>
      </c>
      <c r="G7" s="43">
        <v>4977.5</v>
      </c>
      <c r="H7" s="47"/>
      <c r="I7" s="84"/>
      <c r="J7" s="33"/>
      <c r="K7" s="16"/>
      <c r="L7" s="83"/>
      <c r="M7" s="86"/>
      <c r="N7" s="16"/>
      <c r="O7" s="86"/>
      <c r="P7" s="86"/>
      <c r="Q7" s="16"/>
      <c r="R7" s="16"/>
    </row>
    <row r="8" ht="20" customHeight="1" spans="1:18">
      <c r="A8" s="20"/>
      <c r="B8" s="20"/>
      <c r="C8" s="20" t="s">
        <v>16</v>
      </c>
      <c r="D8" s="22" t="s">
        <v>13</v>
      </c>
      <c r="E8" s="48">
        <v>18451.1</v>
      </c>
      <c r="F8" s="48">
        <v>276766.5</v>
      </c>
      <c r="G8" s="43">
        <v>13838.325</v>
      </c>
      <c r="H8" s="49"/>
      <c r="I8" s="33"/>
      <c r="J8" s="33"/>
      <c r="K8" s="16"/>
      <c r="L8" s="83"/>
      <c r="M8" s="86"/>
      <c r="N8" s="16"/>
      <c r="O8" s="86"/>
      <c r="P8" s="16"/>
      <c r="Q8" s="16"/>
      <c r="R8" s="16"/>
    </row>
    <row r="9" ht="20" customHeight="1" spans="1:18">
      <c r="A9" s="20"/>
      <c r="B9" s="20"/>
      <c r="C9" s="20"/>
      <c r="D9" s="23" t="s">
        <v>17</v>
      </c>
      <c r="E9" s="36">
        <f>SUM(E5:E8)</f>
        <v>77272.91</v>
      </c>
      <c r="F9" s="36">
        <f>SUM(F5:F8)</f>
        <v>1228778.65</v>
      </c>
      <c r="G9" s="36">
        <f>SUM(G5:G8)</f>
        <v>61438.9325</v>
      </c>
      <c r="H9" s="50">
        <v>61438</v>
      </c>
      <c r="I9" s="85"/>
      <c r="J9" s="33"/>
      <c r="K9" s="16"/>
      <c r="L9" s="16"/>
      <c r="M9" s="16"/>
      <c r="N9" s="83"/>
      <c r="O9" s="86"/>
      <c r="P9" s="86"/>
      <c r="Q9" s="86"/>
      <c r="R9" s="16"/>
    </row>
    <row r="10" ht="20" customHeight="1" spans="1:18">
      <c r="A10" s="20">
        <v>2</v>
      </c>
      <c r="B10" s="20" t="s">
        <v>18</v>
      </c>
      <c r="C10" s="20" t="s">
        <v>16</v>
      </c>
      <c r="D10" s="24" t="s">
        <v>19</v>
      </c>
      <c r="E10" s="51">
        <f>3.54034*10000</f>
        <v>35403.4</v>
      </c>
      <c r="F10" s="52">
        <v>1062102</v>
      </c>
      <c r="G10" s="43">
        <v>53105.1</v>
      </c>
      <c r="H10" s="53"/>
      <c r="I10" s="33"/>
      <c r="J10" s="33"/>
      <c r="K10" s="16"/>
      <c r="L10" s="16"/>
      <c r="M10" s="14"/>
      <c r="N10" s="14"/>
      <c r="O10" s="86"/>
      <c r="P10" s="86"/>
      <c r="Q10" s="86"/>
      <c r="R10" s="16"/>
    </row>
    <row r="11" ht="20" customHeight="1" spans="1:18">
      <c r="A11" s="20"/>
      <c r="B11" s="20"/>
      <c r="C11" s="20"/>
      <c r="D11" s="24" t="s">
        <v>13</v>
      </c>
      <c r="E11" s="51">
        <f>0.9538*10000</f>
        <v>9538</v>
      </c>
      <c r="F11" s="52">
        <v>143070</v>
      </c>
      <c r="G11" s="43">
        <v>7153.5</v>
      </c>
      <c r="H11" s="54"/>
      <c r="I11" s="33"/>
      <c r="J11" s="33"/>
      <c r="K11" s="16"/>
      <c r="L11" s="86"/>
      <c r="M11" s="92"/>
      <c r="N11" s="86"/>
      <c r="O11" s="86"/>
      <c r="P11" s="86"/>
      <c r="Q11" s="16"/>
      <c r="R11" s="16"/>
    </row>
    <row r="12" ht="20" customHeight="1" spans="1:18">
      <c r="A12" s="20"/>
      <c r="B12" s="20"/>
      <c r="C12" s="20"/>
      <c r="D12" s="24" t="s">
        <v>20</v>
      </c>
      <c r="E12" s="51">
        <f>1.1079*10000</f>
        <v>11079</v>
      </c>
      <c r="F12" s="52">
        <v>99711</v>
      </c>
      <c r="G12" s="43">
        <v>4985.55</v>
      </c>
      <c r="H12" s="54"/>
      <c r="I12" s="33"/>
      <c r="J12" s="33"/>
      <c r="K12" s="16"/>
      <c r="L12" s="86"/>
      <c r="M12" s="92"/>
      <c r="N12" s="86"/>
      <c r="O12" s="86"/>
      <c r="P12" s="86"/>
      <c r="Q12" s="16"/>
      <c r="R12" s="16"/>
    </row>
    <row r="13" ht="20" customHeight="1" spans="1:18">
      <c r="A13" s="20"/>
      <c r="B13" s="20"/>
      <c r="C13" s="20"/>
      <c r="D13" s="24" t="s">
        <v>21</v>
      </c>
      <c r="E13" s="51">
        <f>0.0036*10000</f>
        <v>36</v>
      </c>
      <c r="F13" s="52">
        <v>1440</v>
      </c>
      <c r="G13" s="43">
        <v>72</v>
      </c>
      <c r="H13" s="54"/>
      <c r="I13" s="33"/>
      <c r="J13" s="33"/>
      <c r="K13" s="16"/>
      <c r="L13" s="86"/>
      <c r="M13" s="92"/>
      <c r="N13" s="86"/>
      <c r="O13" s="86"/>
      <c r="P13" s="86"/>
      <c r="Q13" s="86"/>
      <c r="R13" s="16"/>
    </row>
    <row r="14" ht="20" customHeight="1" spans="1:18">
      <c r="A14" s="20"/>
      <c r="B14" s="20"/>
      <c r="C14" s="20" t="s">
        <v>14</v>
      </c>
      <c r="D14" s="24" t="s">
        <v>19</v>
      </c>
      <c r="E14" s="55">
        <f>0.51528*10000</f>
        <v>5152.8</v>
      </c>
      <c r="F14" s="52">
        <v>154584</v>
      </c>
      <c r="G14" s="43">
        <v>7729.2</v>
      </c>
      <c r="H14" s="56"/>
      <c r="I14" s="33"/>
      <c r="J14" s="33"/>
      <c r="K14" s="16"/>
      <c r="L14" s="86"/>
      <c r="M14" s="92"/>
      <c r="N14" s="86"/>
      <c r="O14" s="83"/>
      <c r="P14" s="16"/>
      <c r="Q14" s="16"/>
      <c r="R14" s="16"/>
    </row>
    <row r="15" ht="20" customHeight="1" spans="1:18">
      <c r="A15" s="20"/>
      <c r="B15" s="20"/>
      <c r="C15" s="20"/>
      <c r="D15" s="24" t="s">
        <v>13</v>
      </c>
      <c r="E15" s="55">
        <f>0.75419*10000</f>
        <v>7541.9</v>
      </c>
      <c r="F15" s="52">
        <v>113128.5</v>
      </c>
      <c r="G15" s="43">
        <v>5656.425</v>
      </c>
      <c r="H15" s="56"/>
      <c r="I15" s="33"/>
      <c r="J15" s="33"/>
      <c r="K15" s="16"/>
      <c r="L15" s="26"/>
      <c r="M15" s="86"/>
      <c r="N15" s="83"/>
      <c r="O15" s="83"/>
      <c r="P15" s="83"/>
      <c r="Q15" s="16"/>
      <c r="R15" s="16"/>
    </row>
    <row r="16" ht="20" customHeight="1" spans="1:18">
      <c r="A16" s="20"/>
      <c r="B16" s="20"/>
      <c r="C16" s="20"/>
      <c r="D16" s="24" t="s">
        <v>20</v>
      </c>
      <c r="E16" s="55">
        <f>0.14074*10000</f>
        <v>1407.4</v>
      </c>
      <c r="F16" s="52">
        <v>12666.6</v>
      </c>
      <c r="G16" s="43">
        <v>633.33</v>
      </c>
      <c r="H16" s="56"/>
      <c r="I16" s="33"/>
      <c r="J16" s="33"/>
      <c r="K16" s="16"/>
      <c r="L16" s="26"/>
      <c r="M16" s="86"/>
      <c r="N16" s="16"/>
      <c r="O16" s="16"/>
      <c r="P16" s="16"/>
      <c r="Q16" s="16"/>
      <c r="R16" s="16"/>
    </row>
    <row r="17" ht="20" customHeight="1" spans="1:18">
      <c r="A17" s="20"/>
      <c r="B17" s="20"/>
      <c r="C17" s="20" t="s">
        <v>22</v>
      </c>
      <c r="D17" s="24" t="s">
        <v>19</v>
      </c>
      <c r="E17" s="51">
        <f>0.23827*10000</f>
        <v>2382.7</v>
      </c>
      <c r="F17" s="52">
        <v>71481</v>
      </c>
      <c r="G17" s="43">
        <v>3574.05</v>
      </c>
      <c r="H17" s="54"/>
      <c r="I17" s="33"/>
      <c r="J17" s="33"/>
      <c r="K17" s="16"/>
      <c r="L17" s="26"/>
      <c r="M17" s="86"/>
      <c r="N17" s="16"/>
      <c r="O17" s="16"/>
      <c r="P17" s="16"/>
      <c r="Q17" s="16"/>
      <c r="R17" s="16"/>
    </row>
    <row r="18" ht="20" customHeight="1" spans="1:18">
      <c r="A18" s="20"/>
      <c r="B18" s="20"/>
      <c r="C18" s="20"/>
      <c r="D18" s="24" t="s">
        <v>13</v>
      </c>
      <c r="E18" s="51">
        <f>0.19563*10000</f>
        <v>1956.3</v>
      </c>
      <c r="F18" s="52">
        <v>29344.5</v>
      </c>
      <c r="G18" s="43">
        <v>1467.225</v>
      </c>
      <c r="H18" s="57"/>
      <c r="I18" s="33"/>
      <c r="J18" s="33"/>
      <c r="K18" s="16"/>
      <c r="L18" s="86"/>
      <c r="M18" s="86"/>
      <c r="N18" s="92"/>
      <c r="O18" s="16"/>
      <c r="P18" s="16"/>
      <c r="Q18" s="16"/>
      <c r="R18" s="16"/>
    </row>
    <row r="19" ht="20" customHeight="1" spans="1:18">
      <c r="A19" s="20"/>
      <c r="B19" s="20"/>
      <c r="C19" s="20"/>
      <c r="D19" s="23" t="s">
        <v>17</v>
      </c>
      <c r="E19" s="36">
        <f>SUM(E10:E18)</f>
        <v>74497.5</v>
      </c>
      <c r="F19" s="36">
        <f>SUM(F10:F18)</f>
        <v>1687527.6</v>
      </c>
      <c r="G19" s="36">
        <f>SUM(G10:G18)</f>
        <v>84376.38</v>
      </c>
      <c r="H19" s="50">
        <v>84376</v>
      </c>
      <c r="I19" s="85"/>
      <c r="J19" s="33"/>
      <c r="K19" s="16"/>
      <c r="L19" s="86"/>
      <c r="M19" s="26"/>
      <c r="N19" s="86"/>
      <c r="O19" s="86"/>
      <c r="P19" s="16"/>
      <c r="Q19" s="16"/>
      <c r="R19" s="16"/>
    </row>
    <row r="20" ht="20" customHeight="1" spans="1:18">
      <c r="A20" s="20">
        <v>3</v>
      </c>
      <c r="B20" s="20" t="s">
        <v>23</v>
      </c>
      <c r="C20" s="20" t="s">
        <v>16</v>
      </c>
      <c r="D20" s="21" t="s">
        <v>13</v>
      </c>
      <c r="E20" s="58">
        <v>18849.7</v>
      </c>
      <c r="F20" s="58">
        <f>ROUND(E20*15,1)</f>
        <v>282745.5</v>
      </c>
      <c r="G20" s="43">
        <v>14137.275</v>
      </c>
      <c r="H20" s="53"/>
      <c r="I20" s="33"/>
      <c r="J20" s="33"/>
      <c r="K20" s="16"/>
      <c r="L20" s="16"/>
      <c r="M20" s="26"/>
      <c r="N20" s="86"/>
      <c r="O20" s="86"/>
      <c r="P20" s="16"/>
      <c r="Q20" s="16"/>
      <c r="R20" s="16"/>
    </row>
    <row r="21" ht="20" customHeight="1" spans="1:18">
      <c r="A21" s="20"/>
      <c r="B21" s="20"/>
      <c r="C21" s="20"/>
      <c r="D21" s="21" t="s">
        <v>24</v>
      </c>
      <c r="E21" s="58">
        <v>2991.8</v>
      </c>
      <c r="F21" s="58">
        <f>ROUND(E21*9,1)</f>
        <v>26926.2</v>
      </c>
      <c r="G21" s="43">
        <v>1346.31</v>
      </c>
      <c r="H21" s="54"/>
      <c r="I21" s="33"/>
      <c r="J21" s="33"/>
      <c r="L21" s="16"/>
      <c r="M21" s="26"/>
      <c r="N21" s="92"/>
      <c r="O21" s="92"/>
      <c r="P21" s="16"/>
      <c r="Q21" s="16"/>
      <c r="R21" s="16"/>
    </row>
    <row r="22" ht="20" customHeight="1" spans="1:18">
      <c r="A22" s="20"/>
      <c r="B22" s="20"/>
      <c r="C22" s="20" t="s">
        <v>14</v>
      </c>
      <c r="D22" s="21" t="s">
        <v>13</v>
      </c>
      <c r="E22" s="59">
        <v>13162</v>
      </c>
      <c r="F22" s="59">
        <v>197430</v>
      </c>
      <c r="G22" s="43">
        <v>9871.5</v>
      </c>
      <c r="H22" s="54"/>
      <c r="I22" s="33"/>
      <c r="J22" s="33"/>
      <c r="L22" s="16"/>
      <c r="M22" s="86"/>
      <c r="N22" s="92"/>
      <c r="O22" s="86"/>
      <c r="P22" s="86"/>
      <c r="Q22" s="16"/>
      <c r="R22" s="16"/>
    </row>
    <row r="23" ht="20" customHeight="1" spans="1:18">
      <c r="A23" s="20"/>
      <c r="B23" s="20"/>
      <c r="C23" s="20"/>
      <c r="D23" s="21" t="s">
        <v>20</v>
      </c>
      <c r="E23" s="59">
        <v>339</v>
      </c>
      <c r="F23" s="59">
        <v>3051</v>
      </c>
      <c r="G23" s="43">
        <v>152.55</v>
      </c>
      <c r="H23" s="54"/>
      <c r="I23" s="33"/>
      <c r="J23" s="33"/>
      <c r="L23" s="16"/>
      <c r="M23" s="86"/>
      <c r="N23" s="16"/>
      <c r="O23" s="86"/>
      <c r="P23" s="86"/>
      <c r="Q23" s="16"/>
      <c r="R23" s="16"/>
    </row>
    <row r="24" ht="20" customHeight="1" spans="1:18">
      <c r="A24" s="20"/>
      <c r="B24" s="20"/>
      <c r="C24" s="20" t="s">
        <v>25</v>
      </c>
      <c r="D24" s="21" t="s">
        <v>13</v>
      </c>
      <c r="E24" s="60">
        <v>15817.9</v>
      </c>
      <c r="F24" s="58">
        <f>ROUND(E24*500*0.03,1)</f>
        <v>237268.5</v>
      </c>
      <c r="G24" s="43">
        <v>11863.425</v>
      </c>
      <c r="H24" s="49"/>
      <c r="I24" s="33"/>
      <c r="J24" s="33"/>
      <c r="L24" s="16"/>
      <c r="M24" s="16"/>
      <c r="N24" s="16"/>
      <c r="O24" s="86"/>
      <c r="P24" s="86"/>
      <c r="Q24" s="16"/>
      <c r="R24" s="16"/>
    </row>
    <row r="25" ht="20" customHeight="1" spans="1:18">
      <c r="A25" s="20"/>
      <c r="B25" s="20"/>
      <c r="C25" s="20"/>
      <c r="D25" s="23" t="s">
        <v>17</v>
      </c>
      <c r="E25" s="36">
        <f>SUM(E20:E24)</f>
        <v>51160.4</v>
      </c>
      <c r="F25" s="36">
        <f>SUM(F20:F24)</f>
        <v>747421.2</v>
      </c>
      <c r="G25" s="36">
        <f>SUM(G20:G24)</f>
        <v>37371.06</v>
      </c>
      <c r="H25" s="50">
        <v>37371</v>
      </c>
      <c r="I25" s="87"/>
      <c r="J25" s="33"/>
      <c r="L25" s="16"/>
      <c r="M25" s="93"/>
      <c r="N25" s="94"/>
      <c r="O25" s="86"/>
      <c r="P25" s="86"/>
      <c r="Q25" s="16"/>
      <c r="R25" s="16"/>
    </row>
    <row r="26" ht="20" customHeight="1" spans="1:17">
      <c r="A26" s="20">
        <v>4</v>
      </c>
      <c r="B26" s="20" t="s">
        <v>26</v>
      </c>
      <c r="C26" s="20" t="s">
        <v>27</v>
      </c>
      <c r="D26" s="21" t="s">
        <v>19</v>
      </c>
      <c r="E26" s="61">
        <v>9323.6</v>
      </c>
      <c r="F26" s="62">
        <f t="shared" ref="F26:F30" si="0">E26*30</f>
        <v>279708</v>
      </c>
      <c r="G26" s="63">
        <v>13985.4</v>
      </c>
      <c r="H26" s="64"/>
      <c r="I26" s="84"/>
      <c r="J26" s="33"/>
      <c r="K26" s="16"/>
      <c r="L26" s="88"/>
      <c r="M26" s="88"/>
      <c r="N26" s="86"/>
      <c r="O26" s="86"/>
      <c r="P26" s="86"/>
      <c r="Q26" s="16"/>
    </row>
    <row r="27" ht="20" customHeight="1" spans="1:17">
      <c r="A27" s="20"/>
      <c r="B27" s="20"/>
      <c r="C27" s="20"/>
      <c r="D27" s="24" t="s">
        <v>20</v>
      </c>
      <c r="E27" s="63">
        <v>1003</v>
      </c>
      <c r="F27" s="63">
        <f>E27*9</f>
        <v>9027</v>
      </c>
      <c r="G27" s="35">
        <v>451.35</v>
      </c>
      <c r="H27" s="65"/>
      <c r="I27" s="84"/>
      <c r="J27" s="33"/>
      <c r="K27" s="16"/>
      <c r="L27" s="88"/>
      <c r="M27" s="88"/>
      <c r="N27" s="86"/>
      <c r="O27" s="86"/>
      <c r="P27" s="16"/>
      <c r="Q27" s="16"/>
    </row>
    <row r="28" ht="20" customHeight="1" spans="1:17">
      <c r="A28" s="20"/>
      <c r="B28" s="20"/>
      <c r="C28" s="20"/>
      <c r="D28" s="24" t="s">
        <v>21</v>
      </c>
      <c r="E28" s="63">
        <v>115</v>
      </c>
      <c r="F28" s="63">
        <f>E28*40</f>
        <v>4600</v>
      </c>
      <c r="G28" s="35">
        <v>230</v>
      </c>
      <c r="H28" s="65"/>
      <c r="I28" s="84"/>
      <c r="J28" s="33"/>
      <c r="K28" s="16"/>
      <c r="L28" s="88"/>
      <c r="M28" s="88"/>
      <c r="N28" s="16"/>
      <c r="O28" s="16"/>
      <c r="P28" s="16"/>
      <c r="Q28" s="16"/>
    </row>
    <row r="29" ht="20" customHeight="1" spans="1:17">
      <c r="A29" s="20"/>
      <c r="B29" s="20"/>
      <c r="C29" s="20" t="s">
        <v>14</v>
      </c>
      <c r="D29" s="21" t="s">
        <v>19</v>
      </c>
      <c r="E29" s="46">
        <v>16386.58</v>
      </c>
      <c r="F29" s="66">
        <f t="shared" si="0"/>
        <v>491597.4</v>
      </c>
      <c r="G29" s="35">
        <v>24579.87</v>
      </c>
      <c r="H29" s="47"/>
      <c r="I29" s="33"/>
      <c r="J29" s="33"/>
      <c r="K29" s="16"/>
      <c r="L29" s="86"/>
      <c r="M29" s="92"/>
      <c r="N29" s="16"/>
      <c r="O29" s="95"/>
      <c r="P29" s="16"/>
      <c r="Q29" s="90"/>
    </row>
    <row r="30" ht="20" customHeight="1" spans="1:17">
      <c r="A30" s="20"/>
      <c r="B30" s="20"/>
      <c r="C30" s="20" t="s">
        <v>22</v>
      </c>
      <c r="D30" s="24" t="s">
        <v>19</v>
      </c>
      <c r="E30" s="42">
        <v>3861.78</v>
      </c>
      <c r="F30" s="67">
        <f t="shared" si="0"/>
        <v>115853.4</v>
      </c>
      <c r="G30" s="35">
        <v>5792.67</v>
      </c>
      <c r="H30" s="49"/>
      <c r="I30" s="33"/>
      <c r="J30" s="33"/>
      <c r="K30" s="16"/>
      <c r="L30" s="86"/>
      <c r="M30" s="88"/>
      <c r="N30" s="16"/>
      <c r="O30" s="83"/>
      <c r="P30" s="16"/>
      <c r="Q30" s="90"/>
    </row>
    <row r="31" ht="20" customHeight="1" spans="1:17">
      <c r="A31" s="20"/>
      <c r="B31" s="20"/>
      <c r="C31" s="20"/>
      <c r="D31" s="25" t="s">
        <v>17</v>
      </c>
      <c r="E31" s="68">
        <f t="shared" ref="E31:H31" si="1">SUM(E26:E30)</f>
        <v>30689.96</v>
      </c>
      <c r="F31" s="68">
        <f t="shared" si="1"/>
        <v>900785.8</v>
      </c>
      <c r="G31" s="68">
        <f t="shared" si="1"/>
        <v>45039.29</v>
      </c>
      <c r="H31" s="69">
        <v>45039</v>
      </c>
      <c r="I31" s="85"/>
      <c r="J31" s="33"/>
      <c r="K31" s="16"/>
      <c r="L31" s="16"/>
      <c r="M31" s="88"/>
      <c r="N31" s="86"/>
      <c r="O31" s="86"/>
      <c r="P31" s="16"/>
      <c r="Q31" s="90"/>
    </row>
    <row r="32" ht="20" customHeight="1" spans="1:17">
      <c r="A32" s="26"/>
      <c r="B32" s="26"/>
      <c r="C32" s="26"/>
      <c r="D32" s="27"/>
      <c r="E32" s="70"/>
      <c r="F32" s="70"/>
      <c r="G32" s="70"/>
      <c r="H32" s="71"/>
      <c r="I32" s="85"/>
      <c r="J32" s="33"/>
      <c r="M32" s="88"/>
      <c r="N32" s="86"/>
      <c r="O32" s="86"/>
      <c r="P32" s="16"/>
      <c r="Q32" s="90"/>
    </row>
    <row r="33" ht="20" customHeight="1" spans="1:17">
      <c r="A33" s="26"/>
      <c r="B33" s="26"/>
      <c r="C33" s="26"/>
      <c r="D33" s="27"/>
      <c r="E33" s="70"/>
      <c r="F33" s="70"/>
      <c r="G33" s="70"/>
      <c r="H33" s="71"/>
      <c r="I33" s="85"/>
      <c r="J33" s="33"/>
      <c r="M33" s="88"/>
      <c r="N33" s="86"/>
      <c r="O33" s="86"/>
      <c r="P33" s="16"/>
      <c r="Q33" s="90"/>
    </row>
    <row r="34" ht="20" customHeight="1" spans="1:17">
      <c r="A34" s="26"/>
      <c r="B34" s="26"/>
      <c r="C34" s="26"/>
      <c r="D34" s="27"/>
      <c r="E34" s="70"/>
      <c r="F34" s="70"/>
      <c r="G34" s="70"/>
      <c r="H34" s="71"/>
      <c r="I34" s="85"/>
      <c r="J34" s="33"/>
      <c r="M34" s="88"/>
      <c r="N34" s="86"/>
      <c r="O34" s="86"/>
      <c r="P34" s="16"/>
      <c r="Q34" s="90"/>
    </row>
    <row r="35" ht="25" customHeight="1" spans="1:17">
      <c r="A35" s="28">
        <v>5</v>
      </c>
      <c r="B35" s="28" t="s">
        <v>28</v>
      </c>
      <c r="C35" s="28" t="s">
        <v>14</v>
      </c>
      <c r="D35" s="21" t="s">
        <v>19</v>
      </c>
      <c r="E35" s="35">
        <v>1414</v>
      </c>
      <c r="F35" s="35">
        <v>42420</v>
      </c>
      <c r="G35" s="35">
        <v>2121</v>
      </c>
      <c r="H35" s="53"/>
      <c r="I35" s="33"/>
      <c r="J35" s="33"/>
      <c r="M35" s="88"/>
      <c r="N35" s="86"/>
      <c r="O35" s="86"/>
      <c r="P35" s="16"/>
      <c r="Q35" s="83"/>
    </row>
    <row r="36" ht="25" customHeight="1" spans="1:17">
      <c r="A36" s="29"/>
      <c r="B36" s="29"/>
      <c r="C36" s="29"/>
      <c r="D36" s="21" t="s">
        <v>29</v>
      </c>
      <c r="E36" s="35">
        <v>390</v>
      </c>
      <c r="F36" s="35">
        <v>43680</v>
      </c>
      <c r="G36" s="35">
        <v>2184</v>
      </c>
      <c r="H36" s="54"/>
      <c r="I36" s="33"/>
      <c r="J36" s="33"/>
      <c r="M36" s="86"/>
      <c r="N36" s="86"/>
      <c r="O36" s="14"/>
      <c r="P36" s="16"/>
      <c r="Q36" s="83"/>
    </row>
    <row r="37" ht="25" customHeight="1" spans="1:17">
      <c r="A37" s="29"/>
      <c r="B37" s="29"/>
      <c r="C37" s="30"/>
      <c r="D37" s="21" t="s">
        <v>13</v>
      </c>
      <c r="E37" s="35">
        <v>81263.2</v>
      </c>
      <c r="F37" s="35">
        <v>1218948</v>
      </c>
      <c r="G37" s="35">
        <v>60947.4</v>
      </c>
      <c r="H37" s="54"/>
      <c r="I37" s="33"/>
      <c r="J37" s="33"/>
      <c r="M37" s="86"/>
      <c r="N37" s="14"/>
      <c r="O37" s="14"/>
      <c r="P37" s="16"/>
      <c r="Q37" s="16"/>
    </row>
    <row r="38" ht="25" customHeight="1" spans="1:17">
      <c r="A38" s="29"/>
      <c r="B38" s="29"/>
      <c r="C38" s="20" t="s">
        <v>22</v>
      </c>
      <c r="D38" s="21" t="s">
        <v>13</v>
      </c>
      <c r="E38" s="45">
        <v>8058.1</v>
      </c>
      <c r="F38" s="46">
        <f>15*E38</f>
        <v>120871.5</v>
      </c>
      <c r="G38" s="35">
        <v>6043.575</v>
      </c>
      <c r="H38" s="72"/>
      <c r="I38" s="33"/>
      <c r="J38" s="33"/>
      <c r="M38" s="86"/>
      <c r="N38" s="14"/>
      <c r="O38" s="16"/>
      <c r="P38" s="16"/>
      <c r="Q38" s="16"/>
    </row>
    <row r="39" ht="25" customHeight="1" spans="1:17">
      <c r="A39" s="29"/>
      <c r="B39" s="29"/>
      <c r="C39" s="28" t="s">
        <v>25</v>
      </c>
      <c r="D39" s="31" t="s">
        <v>19</v>
      </c>
      <c r="E39" s="46">
        <v>514.84</v>
      </c>
      <c r="F39" s="46">
        <f>E39*1000*0.03</f>
        <v>15445.2</v>
      </c>
      <c r="G39" s="35">
        <v>772.26</v>
      </c>
      <c r="H39" s="54"/>
      <c r="I39" s="33"/>
      <c r="J39" s="33"/>
      <c r="M39" s="86"/>
      <c r="N39" s="16"/>
      <c r="O39" s="16"/>
      <c r="P39" s="16"/>
      <c r="Q39" s="16"/>
    </row>
    <row r="40" ht="25" customHeight="1" spans="1:17">
      <c r="A40" s="29"/>
      <c r="B40" s="29"/>
      <c r="C40" s="30"/>
      <c r="D40" s="21" t="s">
        <v>13</v>
      </c>
      <c r="E40" s="46">
        <v>3161.23</v>
      </c>
      <c r="F40" s="46">
        <f>E40*500*0.03</f>
        <v>47418.45</v>
      </c>
      <c r="G40" s="35">
        <v>2370.9225</v>
      </c>
      <c r="H40" s="57"/>
      <c r="I40" s="33"/>
      <c r="J40" s="33"/>
      <c r="M40" s="86"/>
      <c r="N40" s="16"/>
      <c r="O40" s="16"/>
      <c r="P40" s="14"/>
      <c r="Q40" s="16"/>
    </row>
    <row r="41" ht="25" customHeight="1" spans="1:17">
      <c r="A41" s="30"/>
      <c r="B41" s="30"/>
      <c r="C41" s="20"/>
      <c r="D41" s="23" t="s">
        <v>17</v>
      </c>
      <c r="E41" s="36">
        <f>SUM(E35:E40)</f>
        <v>94801.37</v>
      </c>
      <c r="F41" s="36">
        <f>SUM(F35:F40)</f>
        <v>1488783.15</v>
      </c>
      <c r="G41" s="36">
        <f>SUM(G35:G40)</f>
        <v>74439.1575</v>
      </c>
      <c r="H41" s="36">
        <v>74439</v>
      </c>
      <c r="I41" s="85"/>
      <c r="J41" s="33"/>
      <c r="M41" s="86"/>
      <c r="N41" s="16"/>
      <c r="O41" s="16"/>
      <c r="P41" s="96"/>
      <c r="Q41" s="16"/>
    </row>
    <row r="42" ht="25" customHeight="1" spans="1:17">
      <c r="A42" s="28">
        <v>6</v>
      </c>
      <c r="B42" s="28" t="s">
        <v>30</v>
      </c>
      <c r="C42" s="28" t="s">
        <v>16</v>
      </c>
      <c r="D42" s="21" t="s">
        <v>19</v>
      </c>
      <c r="E42" s="73">
        <v>1171.29</v>
      </c>
      <c r="F42" s="63">
        <v>35138.7</v>
      </c>
      <c r="G42" s="73">
        <v>1756.935</v>
      </c>
      <c r="H42" s="74"/>
      <c r="I42" s="33"/>
      <c r="J42" s="33"/>
      <c r="M42" s="86"/>
      <c r="N42" s="16"/>
      <c r="O42" s="16"/>
      <c r="P42" s="96"/>
      <c r="Q42" s="16"/>
    </row>
    <row r="43" ht="25" customHeight="1" spans="1:17">
      <c r="A43" s="29"/>
      <c r="B43" s="29"/>
      <c r="C43" s="30"/>
      <c r="D43" s="24" t="s">
        <v>20</v>
      </c>
      <c r="E43" s="63">
        <v>153</v>
      </c>
      <c r="F43" s="63">
        <v>1377</v>
      </c>
      <c r="G43" s="73">
        <v>68.85</v>
      </c>
      <c r="H43" s="75"/>
      <c r="I43" s="89"/>
      <c r="J43" s="33"/>
      <c r="M43" s="16"/>
      <c r="N43" s="97"/>
      <c r="O43" s="98"/>
      <c r="P43" s="96"/>
      <c r="Q43" s="16"/>
    </row>
    <row r="44" ht="25" customHeight="1" spans="1:17">
      <c r="A44" s="29"/>
      <c r="B44" s="29"/>
      <c r="C44" s="20" t="s">
        <v>14</v>
      </c>
      <c r="D44" s="21" t="s">
        <v>13</v>
      </c>
      <c r="E44" s="61">
        <v>143</v>
      </c>
      <c r="F44" s="61">
        <v>2145</v>
      </c>
      <c r="G44" s="61">
        <v>107.25</v>
      </c>
      <c r="H44" s="76"/>
      <c r="I44" s="89"/>
      <c r="J44" s="33"/>
      <c r="M44" s="16"/>
      <c r="N44" s="97"/>
      <c r="O44" s="98"/>
      <c r="P44" s="99"/>
      <c r="Q44" s="16"/>
    </row>
    <row r="45" ht="25" customHeight="1" spans="1:17">
      <c r="A45" s="30"/>
      <c r="B45" s="30"/>
      <c r="C45" s="20"/>
      <c r="D45" s="23" t="s">
        <v>17</v>
      </c>
      <c r="E45" s="36">
        <f>SUM(E42:E44)</f>
        <v>1467.29</v>
      </c>
      <c r="F45" s="77">
        <f>SUM(F42:F44)</f>
        <v>38660.7</v>
      </c>
      <c r="G45" s="77">
        <f>SUM(G42:G44)</f>
        <v>1933.035</v>
      </c>
      <c r="H45" s="77">
        <v>1933</v>
      </c>
      <c r="I45" s="85"/>
      <c r="J45" s="33"/>
      <c r="M45" s="16"/>
      <c r="N45" s="86"/>
      <c r="O45" s="100"/>
      <c r="P45" s="86"/>
      <c r="Q45" s="16"/>
    </row>
    <row r="46" ht="25" customHeight="1" spans="1:17">
      <c r="A46" s="28">
        <v>7</v>
      </c>
      <c r="B46" s="28" t="s">
        <v>31</v>
      </c>
      <c r="C46" s="28" t="s">
        <v>12</v>
      </c>
      <c r="D46" s="31" t="s">
        <v>19</v>
      </c>
      <c r="E46" s="66">
        <v>6626.6</v>
      </c>
      <c r="F46" s="46">
        <v>198798</v>
      </c>
      <c r="G46" s="35">
        <v>9939.9</v>
      </c>
      <c r="H46" s="53"/>
      <c r="I46" s="84"/>
      <c r="J46" s="33"/>
      <c r="M46" s="86"/>
      <c r="N46" s="86"/>
      <c r="O46" s="86"/>
      <c r="P46" s="86"/>
      <c r="Q46" s="16"/>
    </row>
    <row r="47" ht="25" customHeight="1" spans="1:17">
      <c r="A47" s="29"/>
      <c r="B47" s="29"/>
      <c r="C47" s="30"/>
      <c r="D47" s="31" t="s">
        <v>32</v>
      </c>
      <c r="E47" s="78">
        <v>80</v>
      </c>
      <c r="F47" s="46">
        <v>1200</v>
      </c>
      <c r="G47" s="35">
        <v>60</v>
      </c>
      <c r="H47" s="79"/>
      <c r="I47" s="84"/>
      <c r="J47" s="33"/>
      <c r="M47" s="86"/>
      <c r="N47" s="86"/>
      <c r="O47" s="94"/>
      <c r="P47" s="86"/>
      <c r="Q47" s="86"/>
    </row>
    <row r="48" ht="25" customHeight="1" spans="1:17">
      <c r="A48" s="29"/>
      <c r="B48" s="29"/>
      <c r="C48" s="28" t="s">
        <v>14</v>
      </c>
      <c r="D48" s="31" t="s">
        <v>19</v>
      </c>
      <c r="E48" s="35">
        <v>6533.4</v>
      </c>
      <c r="F48" s="35">
        <v>196002</v>
      </c>
      <c r="G48" s="35">
        <v>9800.1</v>
      </c>
      <c r="H48" s="79"/>
      <c r="I48" s="84"/>
      <c r="J48" s="33"/>
      <c r="L48" s="90"/>
      <c r="M48" s="86"/>
      <c r="N48" s="86"/>
      <c r="O48" s="94"/>
      <c r="P48" s="86"/>
      <c r="Q48" s="86"/>
    </row>
    <row r="49" ht="25" customHeight="1" spans="1:17">
      <c r="A49" s="29"/>
      <c r="B49" s="29"/>
      <c r="C49" s="30"/>
      <c r="D49" s="31" t="s">
        <v>32</v>
      </c>
      <c r="E49" s="35">
        <v>29900.8</v>
      </c>
      <c r="F49" s="35">
        <v>448512</v>
      </c>
      <c r="G49" s="35">
        <v>22425.6</v>
      </c>
      <c r="H49" s="79"/>
      <c r="I49" s="84"/>
      <c r="J49" s="33"/>
      <c r="L49" s="90"/>
      <c r="M49" s="86"/>
      <c r="N49" s="86"/>
      <c r="O49" s="90"/>
      <c r="P49" s="16"/>
      <c r="Q49" s="86"/>
    </row>
    <row r="50" ht="25" customHeight="1" spans="1:17">
      <c r="A50" s="29"/>
      <c r="B50" s="29"/>
      <c r="C50" s="32" t="s">
        <v>22</v>
      </c>
      <c r="D50" s="31" t="s">
        <v>19</v>
      </c>
      <c r="E50" s="35">
        <v>36</v>
      </c>
      <c r="F50" s="35">
        <v>1080</v>
      </c>
      <c r="G50" s="35">
        <v>54</v>
      </c>
      <c r="H50" s="79"/>
      <c r="I50" s="84"/>
      <c r="J50" s="33"/>
      <c r="L50" s="90"/>
      <c r="M50" s="86"/>
      <c r="N50" s="86"/>
      <c r="O50" s="90"/>
      <c r="P50" s="16"/>
      <c r="Q50" s="16"/>
    </row>
    <row r="51" ht="25" customHeight="1" spans="1:17">
      <c r="A51" s="29"/>
      <c r="B51" s="29"/>
      <c r="C51" s="33"/>
      <c r="D51" s="31" t="s">
        <v>32</v>
      </c>
      <c r="E51" s="35">
        <v>137.4</v>
      </c>
      <c r="F51" s="35">
        <v>2061</v>
      </c>
      <c r="G51" s="35">
        <v>103.05</v>
      </c>
      <c r="H51" s="79"/>
      <c r="I51" s="84"/>
      <c r="J51" s="33"/>
      <c r="L51" s="90"/>
      <c r="M51" s="86"/>
      <c r="N51" s="86"/>
      <c r="O51" s="90"/>
      <c r="P51" s="16"/>
      <c r="Q51" s="16"/>
    </row>
    <row r="52" ht="25" customHeight="1" spans="1:16">
      <c r="A52" s="30"/>
      <c r="B52" s="30"/>
      <c r="C52" s="20"/>
      <c r="D52" s="34" t="s">
        <v>17</v>
      </c>
      <c r="E52" s="80">
        <f>SUM(E46:E51)</f>
        <v>43314.2</v>
      </c>
      <c r="F52" s="80">
        <f>SUM(F46:F51)</f>
        <v>847653</v>
      </c>
      <c r="G52" s="80">
        <f>SUM(G46:G51)</f>
        <v>42382.65</v>
      </c>
      <c r="H52" s="80">
        <v>42382</v>
      </c>
      <c r="I52" s="85"/>
      <c r="J52" s="33"/>
      <c r="L52" s="90"/>
      <c r="M52" s="101"/>
      <c r="N52" s="86"/>
      <c r="O52" s="90"/>
      <c r="P52" s="16"/>
    </row>
    <row r="53" ht="25" customHeight="1" spans="1:16">
      <c r="A53" s="20">
        <v>8</v>
      </c>
      <c r="B53" s="20" t="s">
        <v>33</v>
      </c>
      <c r="C53" s="20" t="s">
        <v>14</v>
      </c>
      <c r="D53" s="21" t="s">
        <v>19</v>
      </c>
      <c r="E53" s="63">
        <v>1822</v>
      </c>
      <c r="F53" s="63">
        <v>54660</v>
      </c>
      <c r="G53" s="63">
        <v>2733</v>
      </c>
      <c r="H53" s="79"/>
      <c r="I53" s="33"/>
      <c r="J53" s="33"/>
      <c r="L53" s="90"/>
      <c r="M53" s="102"/>
      <c r="N53" s="16"/>
      <c r="O53" s="90"/>
      <c r="P53" s="16"/>
    </row>
    <row r="54" ht="25" customHeight="1" spans="1:15">
      <c r="A54" s="20"/>
      <c r="B54" s="20"/>
      <c r="C54" s="20"/>
      <c r="D54" s="21" t="s">
        <v>13</v>
      </c>
      <c r="E54" s="63">
        <v>2140.6</v>
      </c>
      <c r="F54" s="63">
        <v>32109</v>
      </c>
      <c r="G54" s="63">
        <v>1605.45</v>
      </c>
      <c r="H54" s="79"/>
      <c r="I54" s="33"/>
      <c r="J54" s="33"/>
      <c r="L54" s="16"/>
      <c r="M54" s="16"/>
      <c r="N54" s="16"/>
      <c r="O54" s="93"/>
    </row>
    <row r="55" ht="25" customHeight="1" spans="1:15">
      <c r="A55" s="20"/>
      <c r="B55" s="20"/>
      <c r="C55" s="20" t="s">
        <v>12</v>
      </c>
      <c r="D55" s="21" t="s">
        <v>19</v>
      </c>
      <c r="E55" s="63">
        <v>1244.8</v>
      </c>
      <c r="F55" s="63">
        <v>37344</v>
      </c>
      <c r="G55" s="63">
        <v>1867.2</v>
      </c>
      <c r="H55" s="72"/>
      <c r="I55" s="33"/>
      <c r="J55" s="33"/>
      <c r="O55" s="93"/>
    </row>
    <row r="56" ht="25" customHeight="1" spans="1:15">
      <c r="A56" s="20"/>
      <c r="B56" s="20"/>
      <c r="C56" s="20"/>
      <c r="D56" s="23" t="s">
        <v>17</v>
      </c>
      <c r="E56" s="36">
        <f>SUM(E53:E55)</f>
        <v>5207.4</v>
      </c>
      <c r="F56" s="36">
        <f>SUM(F53:F55)</f>
        <v>124113</v>
      </c>
      <c r="G56" s="36">
        <f>SUM(G53:G55)</f>
        <v>6205.65</v>
      </c>
      <c r="H56" s="77">
        <v>6205</v>
      </c>
      <c r="I56" s="85"/>
      <c r="J56" s="33"/>
      <c r="O56" s="16"/>
    </row>
    <row r="57" ht="25" customHeight="1" spans="1:15">
      <c r="A57" s="20">
        <v>9</v>
      </c>
      <c r="B57" s="20" t="s">
        <v>34</v>
      </c>
      <c r="C57" s="20" t="s">
        <v>16</v>
      </c>
      <c r="D57" s="21" t="s">
        <v>19</v>
      </c>
      <c r="E57" s="63">
        <v>1405.1</v>
      </c>
      <c r="F57" s="63">
        <v>42153</v>
      </c>
      <c r="G57" s="63">
        <v>2107.65</v>
      </c>
      <c r="H57" s="35"/>
      <c r="I57" s="33"/>
      <c r="J57" s="33"/>
      <c r="O57" s="16"/>
    </row>
    <row r="58" ht="25" customHeight="1" spans="1:10">
      <c r="A58" s="20"/>
      <c r="B58" s="20"/>
      <c r="C58" s="35"/>
      <c r="D58" s="36" t="s">
        <v>17</v>
      </c>
      <c r="E58" s="81">
        <v>1405.1</v>
      </c>
      <c r="F58" s="81">
        <v>42153</v>
      </c>
      <c r="G58" s="81">
        <v>2107.65</v>
      </c>
      <c r="H58" s="77">
        <v>2107</v>
      </c>
      <c r="I58" s="85"/>
      <c r="J58" s="33"/>
    </row>
    <row r="59" ht="25" customHeight="1" spans="1:9">
      <c r="A59" s="19">
        <v>10</v>
      </c>
      <c r="B59" s="19"/>
      <c r="C59" s="19"/>
      <c r="D59" s="37" t="s">
        <v>35</v>
      </c>
      <c r="E59" s="37">
        <f>SUM(E9,E19,E25,E31,E41,E45,E52,E56,E58)</f>
        <v>379816.13</v>
      </c>
      <c r="F59" s="37">
        <f>SUM(F9,F19,F25,F31,F41,F45,F52,F56,F58)</f>
        <v>7105876.1</v>
      </c>
      <c r="G59" s="37">
        <f>SUM(G9,G19,G25,G31,G41,G45,G52,G56,G58)</f>
        <v>355293.805</v>
      </c>
      <c r="H59" s="37">
        <f>SUM(H9,H19,H25,H31,H41,H45,H52,H56,H58)</f>
        <v>355290</v>
      </c>
      <c r="I59" s="91"/>
    </row>
  </sheetData>
  <mergeCells count="70">
    <mergeCell ref="A1:B1"/>
    <mergeCell ref="B2:H2"/>
    <mergeCell ref="G3:H3"/>
    <mergeCell ref="A5:A9"/>
    <mergeCell ref="A10:A19"/>
    <mergeCell ref="A20:A25"/>
    <mergeCell ref="A26:A31"/>
    <mergeCell ref="A35:A41"/>
    <mergeCell ref="A42:A45"/>
    <mergeCell ref="A46:A52"/>
    <mergeCell ref="A53:A56"/>
    <mergeCell ref="B5:B9"/>
    <mergeCell ref="B10:B19"/>
    <mergeCell ref="B20:B25"/>
    <mergeCell ref="B26:B31"/>
    <mergeCell ref="B35:B41"/>
    <mergeCell ref="B42:B45"/>
    <mergeCell ref="B46:B52"/>
    <mergeCell ref="B53:B56"/>
    <mergeCell ref="C6:C7"/>
    <mergeCell ref="C10:C13"/>
    <mergeCell ref="C14:C16"/>
    <mergeCell ref="C17:C18"/>
    <mergeCell ref="C20:C21"/>
    <mergeCell ref="C22:C23"/>
    <mergeCell ref="C26:C28"/>
    <mergeCell ref="C35:C37"/>
    <mergeCell ref="C39:C40"/>
    <mergeCell ref="C42:C43"/>
    <mergeCell ref="C46:C47"/>
    <mergeCell ref="C48:C49"/>
    <mergeCell ref="C50:C51"/>
    <mergeCell ref="C53:C54"/>
    <mergeCell ref="I6:I7"/>
    <mergeCell ref="I26:I28"/>
    <mergeCell ref="I46:I47"/>
    <mergeCell ref="I48:I49"/>
    <mergeCell ref="I50:I51"/>
    <mergeCell ref="L6:L7"/>
    <mergeCell ref="L11:L14"/>
    <mergeCell ref="L15:L17"/>
    <mergeCell ref="L18:L19"/>
    <mergeCell ref="L26:L28"/>
    <mergeCell ref="L48:L49"/>
    <mergeCell ref="L50:L51"/>
    <mergeCell ref="L52:L53"/>
    <mergeCell ref="M6:M7"/>
    <mergeCell ref="M15:M18"/>
    <mergeCell ref="M19:M21"/>
    <mergeCell ref="M22:M23"/>
    <mergeCell ref="M26:M28"/>
    <mergeCell ref="M30:M35"/>
    <mergeCell ref="M37:M39"/>
    <mergeCell ref="M41:M42"/>
    <mergeCell ref="M46:M47"/>
    <mergeCell ref="M48:M49"/>
    <mergeCell ref="M50:M51"/>
    <mergeCell ref="N5:N6"/>
    <mergeCell ref="N43:N44"/>
    <mergeCell ref="N47:N48"/>
    <mergeCell ref="N49:N50"/>
    <mergeCell ref="N51:N52"/>
    <mergeCell ref="O5:O6"/>
    <mergeCell ref="O22:O23"/>
    <mergeCell ref="O24:O25"/>
    <mergeCell ref="O50:O51"/>
    <mergeCell ref="O52:O53"/>
    <mergeCell ref="P47:P48"/>
    <mergeCell ref="Q29:Q31"/>
    <mergeCell ref="Q47:Q48"/>
  </mergeCells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A2" sqref="A2:H2"/>
    </sheetView>
  </sheetViews>
  <sheetFormatPr defaultColWidth="9" defaultRowHeight="13.5"/>
  <cols>
    <col min="1" max="1" width="9.625" customWidth="1"/>
    <col min="2" max="2" width="14.75" customWidth="1"/>
    <col min="3" max="3" width="17.5" customWidth="1"/>
    <col min="4" max="4" width="17.375" customWidth="1"/>
    <col min="5" max="5" width="17.5" customWidth="1"/>
    <col min="6" max="6" width="21.25" customWidth="1"/>
    <col min="7" max="8" width="12.5" customWidth="1"/>
    <col min="10" max="10" width="9.375"/>
    <col min="13" max="13" width="9.375"/>
  </cols>
  <sheetData>
    <row r="1" ht="18.75" spans="1:2">
      <c r="A1" s="1" t="s">
        <v>36</v>
      </c>
      <c r="B1" s="1"/>
    </row>
    <row r="2" ht="22.5" spans="1:8">
      <c r="A2" s="2" t="s">
        <v>37</v>
      </c>
      <c r="B2" s="2"/>
      <c r="C2" s="2"/>
      <c r="D2" s="2"/>
      <c r="E2" s="2"/>
      <c r="F2" s="2"/>
      <c r="G2" s="2"/>
      <c r="H2" s="2"/>
    </row>
    <row r="4" ht="18.75" spans="6:8">
      <c r="F4" s="10"/>
      <c r="G4" s="10"/>
      <c r="H4" s="11" t="s">
        <v>38</v>
      </c>
    </row>
    <row r="5" ht="47" customHeight="1" spans="1:8">
      <c r="A5" s="3" t="s">
        <v>4</v>
      </c>
      <c r="B5" s="3" t="s">
        <v>19</v>
      </c>
      <c r="C5" s="3" t="s">
        <v>13</v>
      </c>
      <c r="D5" s="3" t="s">
        <v>29</v>
      </c>
      <c r="E5" s="3" t="s">
        <v>20</v>
      </c>
      <c r="F5" s="3" t="s">
        <v>15</v>
      </c>
      <c r="G5" s="3" t="s">
        <v>21</v>
      </c>
      <c r="H5" s="3" t="s">
        <v>39</v>
      </c>
    </row>
    <row r="6" ht="26" customHeight="1" spans="1:8">
      <c r="A6" s="4" t="s">
        <v>11</v>
      </c>
      <c r="B6" s="4"/>
      <c r="C6" s="4">
        <v>56461</v>
      </c>
      <c r="D6" s="4"/>
      <c r="E6" s="4"/>
      <c r="F6" s="4">
        <v>4977</v>
      </c>
      <c r="G6" s="4"/>
      <c r="H6" s="4">
        <f>SUM(B6:G6)</f>
        <v>61438</v>
      </c>
    </row>
    <row r="7" ht="26" customHeight="1" spans="1:10">
      <c r="A7" s="4" t="s">
        <v>18</v>
      </c>
      <c r="B7" s="4">
        <v>64408</v>
      </c>
      <c r="C7" s="4">
        <v>14277</v>
      </c>
      <c r="D7" s="4"/>
      <c r="E7" s="4">
        <v>5619</v>
      </c>
      <c r="F7" s="4"/>
      <c r="G7" s="12">
        <v>72</v>
      </c>
      <c r="H7" s="4">
        <f t="shared" ref="H7:H15" si="0">SUM(B7:G7)</f>
        <v>84376</v>
      </c>
      <c r="J7" s="14"/>
    </row>
    <row r="8" ht="26" customHeight="1" spans="1:10">
      <c r="A8" s="4" t="s">
        <v>23</v>
      </c>
      <c r="B8" s="4"/>
      <c r="C8" s="5">
        <v>35872</v>
      </c>
      <c r="D8" s="4"/>
      <c r="E8" s="13">
        <v>1499</v>
      </c>
      <c r="F8" s="4"/>
      <c r="G8" s="4"/>
      <c r="H8" s="4">
        <f t="shared" si="0"/>
        <v>37371</v>
      </c>
      <c r="J8" s="16"/>
    </row>
    <row r="9" ht="26" customHeight="1" spans="1:8">
      <c r="A9" s="4" t="s">
        <v>26</v>
      </c>
      <c r="B9" s="4">
        <v>44358</v>
      </c>
      <c r="C9" s="4"/>
      <c r="D9" s="4"/>
      <c r="E9" s="4">
        <v>451</v>
      </c>
      <c r="F9" s="4"/>
      <c r="G9" s="4">
        <v>230</v>
      </c>
      <c r="H9" s="4">
        <f t="shared" si="0"/>
        <v>45039</v>
      </c>
    </row>
    <row r="10" ht="26" customHeight="1" spans="1:8">
      <c r="A10" s="4" t="s">
        <v>28</v>
      </c>
      <c r="B10" s="4">
        <v>2893</v>
      </c>
      <c r="C10" s="4">
        <v>69362</v>
      </c>
      <c r="D10" s="4">
        <v>2184</v>
      </c>
      <c r="E10" s="4"/>
      <c r="F10" s="4"/>
      <c r="G10" s="4"/>
      <c r="H10" s="4">
        <f t="shared" si="0"/>
        <v>74439</v>
      </c>
    </row>
    <row r="11" ht="26" customHeight="1" spans="1:8">
      <c r="A11" s="4" t="s">
        <v>30</v>
      </c>
      <c r="B11" s="6">
        <v>1757</v>
      </c>
      <c r="C11" s="7">
        <v>107</v>
      </c>
      <c r="D11" s="8"/>
      <c r="E11" s="9">
        <v>69</v>
      </c>
      <c r="F11" s="4"/>
      <c r="G11" s="4"/>
      <c r="H11" s="4">
        <f t="shared" si="0"/>
        <v>1933</v>
      </c>
    </row>
    <row r="12" ht="26" customHeight="1" spans="1:8">
      <c r="A12" s="4" t="s">
        <v>31</v>
      </c>
      <c r="B12" s="9">
        <v>19794</v>
      </c>
      <c r="C12" s="9">
        <v>22588</v>
      </c>
      <c r="D12" s="4"/>
      <c r="E12" s="4"/>
      <c r="F12" s="4"/>
      <c r="G12" s="4"/>
      <c r="H12" s="4">
        <f t="shared" si="0"/>
        <v>42382</v>
      </c>
    </row>
    <row r="13" ht="26" customHeight="1" spans="1:8">
      <c r="A13" s="4" t="s">
        <v>33</v>
      </c>
      <c r="B13" s="4">
        <v>4600</v>
      </c>
      <c r="C13" s="4">
        <v>1605</v>
      </c>
      <c r="D13" s="4"/>
      <c r="E13" s="4"/>
      <c r="F13" s="4"/>
      <c r="G13" s="4"/>
      <c r="H13" s="4">
        <f t="shared" si="0"/>
        <v>6205</v>
      </c>
    </row>
    <row r="14" ht="26" customHeight="1" spans="1:8">
      <c r="A14" s="4" t="s">
        <v>34</v>
      </c>
      <c r="B14" s="4">
        <v>2107</v>
      </c>
      <c r="C14" s="4"/>
      <c r="D14" s="4"/>
      <c r="E14" s="4"/>
      <c r="F14" s="4"/>
      <c r="G14" s="4"/>
      <c r="H14" s="4">
        <f t="shared" si="0"/>
        <v>2107</v>
      </c>
    </row>
    <row r="15" ht="26" customHeight="1" spans="1:8">
      <c r="A15" s="4" t="s">
        <v>17</v>
      </c>
      <c r="B15" s="4">
        <f t="shared" ref="B15:H15" si="1">SUM(B6:B14)</f>
        <v>139917</v>
      </c>
      <c r="C15" s="4">
        <f t="shared" si="1"/>
        <v>200272</v>
      </c>
      <c r="D15" s="4">
        <f t="shared" si="1"/>
        <v>2184</v>
      </c>
      <c r="E15" s="4">
        <f t="shared" si="1"/>
        <v>7638</v>
      </c>
      <c r="F15" s="4">
        <f t="shared" si="1"/>
        <v>4977</v>
      </c>
      <c r="G15" s="4">
        <f t="shared" si="1"/>
        <v>302</v>
      </c>
      <c r="H15" s="4">
        <f t="shared" si="0"/>
        <v>355290</v>
      </c>
    </row>
    <row r="17" ht="14.25" spans="6:12">
      <c r="F17" s="14"/>
      <c r="G17" s="14"/>
      <c r="H17" s="14"/>
      <c r="I17" s="14"/>
      <c r="J17" s="14"/>
      <c r="K17" s="16"/>
      <c r="L17" s="16"/>
    </row>
    <row r="20" ht="22.5" spans="1:10">
      <c r="A20" s="1"/>
      <c r="B20" s="1"/>
      <c r="G20" s="15"/>
      <c r="H20" s="15"/>
      <c r="I20" s="17"/>
      <c r="J20" s="16"/>
    </row>
    <row r="21" spans="9:10">
      <c r="I21" s="16"/>
      <c r="J21" s="16"/>
    </row>
    <row r="22" spans="9:10">
      <c r="I22" s="16"/>
      <c r="J22" s="16"/>
    </row>
  </sheetData>
  <mergeCells count="4">
    <mergeCell ref="A1:B1"/>
    <mergeCell ref="A2:H2"/>
    <mergeCell ref="F4:G4"/>
    <mergeCell ref="A20:B2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2025年福州市粮油作物政策性保险市级保费补贴汇总表</vt:lpstr>
      <vt:lpstr>2025年粮食作物种植保险各险种市级补贴资金拨付明细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</cp:lastModifiedBy>
  <dcterms:created xsi:type="dcterms:W3CDTF">2025-12-01T16:20:00Z</dcterms:created>
  <dcterms:modified xsi:type="dcterms:W3CDTF">2025-12-24T16:04:42Z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CA6F56C8C7DA78049A9E4B694D082684_43</vt:lpwstr>
  </property>
</Properties>
</file>